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hiresuccessstaffing-my.sharepoint.com/personal/shelley_hiregrowthconsulting_com/Documents/Course Manuals/Course - Marketing/"/>
    </mc:Choice>
  </mc:AlternateContent>
  <xr:revisionPtr revIDLastSave="6" documentId="8_{209C71C0-DEB4-419B-8055-996E8E64BA55}" xr6:coauthVersionLast="47" xr6:coauthVersionMax="47" xr10:uidLastSave="{373ED60D-35E2-4D29-A323-62F177132110}"/>
  <bookViews>
    <workbookView xWindow="-120" yWindow="-120" windowWidth="29040" windowHeight="15840" xr2:uid="{B857D04B-FF96-431F-ABAE-170A70CC9214}"/>
  </bookViews>
  <sheets>
    <sheet name="Instructions to Use" sheetId="1" r:id="rId1"/>
    <sheet name="Cost of Employee - Canada" sheetId="2" r:id="rId2"/>
    <sheet name="Cost of Employee - USA" sheetId="3" r:id="rId3"/>
    <sheet name="Cost of Turnover" sheetId="4"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4" l="1"/>
  <c r="B34" i="4"/>
  <c r="B26" i="4"/>
  <c r="B25" i="4"/>
  <c r="B19" i="4"/>
  <c r="B18" i="4"/>
  <c r="B6" i="4"/>
  <c r="B7" i="4"/>
  <c r="F20" i="2"/>
  <c r="F18" i="2"/>
  <c r="F17" i="2"/>
  <c r="F16" i="2"/>
  <c r="F15" i="2"/>
  <c r="F14" i="2"/>
  <c r="B20" i="2"/>
  <c r="B18" i="2"/>
  <c r="B17" i="2"/>
  <c r="B16" i="2"/>
  <c r="B15" i="2"/>
  <c r="B14" i="2"/>
  <c r="B38" i="4"/>
  <c r="B40" i="4"/>
  <c r="B11" i="4"/>
  <c r="B13" i="4"/>
  <c r="C46" i="4"/>
</calcChain>
</file>

<file path=xl/sharedStrings.xml><?xml version="1.0" encoding="utf-8"?>
<sst xmlns="http://schemas.openxmlformats.org/spreadsheetml/2006/main" count="114" uniqueCount="90">
  <si>
    <t>CALCULATOR CREATED BY</t>
  </si>
  <si>
    <t>INSTRUCTION FOR USE</t>
  </si>
  <si>
    <t>*</t>
  </si>
  <si>
    <t>Please make a copy of this calculator so that you have the original should the calculations be changed.</t>
  </si>
  <si>
    <t>All other colored cells are protected and should not be changed. The settings will warn you if you try to change a protected cell.</t>
  </si>
  <si>
    <t>This calculator is meant to help you determine the approximate costs for hiring and turnover, there could be many other variables to consider. If you require more complicated calculations please talk with your accountant or lawyer.</t>
  </si>
  <si>
    <t>EMPLOYEE COST - WAGES OR SALARY - CANADA</t>
  </si>
  <si>
    <t>HOURLY PAID EMPLOYEES</t>
  </si>
  <si>
    <t>ADDITIONAL NOTES (green cells for both calculators)</t>
  </si>
  <si>
    <t>SALARY PAID EMPLOYEES</t>
  </si>
  <si>
    <t>Minimum Wage Rate</t>
  </si>
  <si>
    <t>enter the minimum in your province or the actual rate per hour</t>
  </si>
  <si>
    <t>Enter Gross Salary</t>
  </si>
  <si>
    <t>Salary</t>
  </si>
  <si>
    <t>Number of Hours Worked</t>
  </si>
  <si>
    <t>enter the estimated number of hours worked for the year (8hr/day = 2080, 7hr/day = 1820)</t>
  </si>
  <si>
    <t>Vacation Pay</t>
  </si>
  <si>
    <t>Pay 4% or provide 2 paid weeks off annually; increases to 6% or 3 weeks after 5 years of employment or 8% or 4 weeks for 10+ years</t>
  </si>
  <si>
    <t>Employer portion of CPP</t>
  </si>
  <si>
    <t>The rate will start changing gradually to 5.95% starting from 2019</t>
  </si>
  <si>
    <t>Employer Portion of CPP</t>
  </si>
  <si>
    <t>Maximum Earnings subject to CPP</t>
  </si>
  <si>
    <t>This number increases every year. For the up-to-date number, please visit the CRA website</t>
  </si>
  <si>
    <t>Maximum Earning subject to CPP</t>
  </si>
  <si>
    <t>CPP Exemption</t>
  </si>
  <si>
    <t>Earnings on the first $3,500 are exempt from CPP contributions</t>
  </si>
  <si>
    <t>Employer portion of EI</t>
  </si>
  <si>
    <t>This rate increases every year. For the up-to-date number, please visit the CRA website</t>
  </si>
  <si>
    <t>Employer Portion of EI</t>
  </si>
  <si>
    <t>Maximum Earnings subject to EI</t>
  </si>
  <si>
    <t>Average WCB/WSIB Rate</t>
  </si>
  <si>
    <t>Rates will vary by province and by industry, please contact your Workers Compensation authority to determine your rates</t>
  </si>
  <si>
    <t>TOTALS</t>
  </si>
  <si>
    <t>Wages</t>
  </si>
  <si>
    <t>Employer CPP</t>
  </si>
  <si>
    <t>Employer EI</t>
  </si>
  <si>
    <t>Estimated Workers Compensation</t>
  </si>
  <si>
    <t>Total Estimated Cost</t>
  </si>
  <si>
    <t>Because the information changes by state, I have included a link to a calculator for QuickBooks that will help you determine the complete cost of an employee.</t>
  </si>
  <si>
    <t>https://quickbooks.intuit.com/r/employee-cost-calculator/</t>
  </si>
  <si>
    <t>THE TRUE COST OF EMPLOYEE TURNOVER</t>
  </si>
  <si>
    <t>CURRENT EMPLOYEE COST</t>
  </si>
  <si>
    <t>COST</t>
  </si>
  <si>
    <t>NOTES</t>
  </si>
  <si>
    <t>Annual Base Salary</t>
  </si>
  <si>
    <t>Enter salary for the position</t>
  </si>
  <si>
    <t>Annual Benefits Cost</t>
  </si>
  <si>
    <t>Estimated at 30% of base salary</t>
  </si>
  <si>
    <t>Daily Cost (Salary + Benefits)</t>
  </si>
  <si>
    <t>Based on 235 working days</t>
  </si>
  <si>
    <t>VACANCY COSTS / LOSS OF PRODUCTIVITY FROM OTHER EMPLOYEES FILLING IN FOR THE VACANT POSITION</t>
  </si>
  <si>
    <t>Daily Cost of Covering for the Position</t>
  </si>
  <si>
    <t>assumed, at 37% of Daily Cost for departing employee</t>
  </si>
  <si>
    <t># of Days Position Vacant</t>
  </si>
  <si>
    <t>on average, this number can be adjusted to how long you feel the position will be vacant</t>
  </si>
  <si>
    <t>Total Cost to "Cover" Position</t>
  </si>
  <si>
    <t>SEPERATION COST &amp; COST TO HIRE REPLACEMENT</t>
  </si>
  <si>
    <t>HR or Hiring Manager Salary</t>
  </si>
  <si>
    <t>enter salary for person completing the hiring process</t>
  </si>
  <si>
    <t>HR or Hiring Manager Hourly Rate</t>
  </si>
  <si>
    <t>Based on 235 working days &amp; 7.5hrs per day or 1762.50 hours per year</t>
  </si>
  <si>
    <t>Departing Employee - Exit Interview Cost</t>
  </si>
  <si>
    <t>assumed, 3hrs of HR managed consumed</t>
  </si>
  <si>
    <t>New Hire - Advertising Costs</t>
  </si>
  <si>
    <t>enter advertising cost for position</t>
  </si>
  <si>
    <t>New Hire - Other Admin Costs</t>
  </si>
  <si>
    <t>enter any new hire costs, such as employee agreement drafted by lawyer etc.</t>
  </si>
  <si>
    <t>Departing Employee - Other Seperation Costs</t>
  </si>
  <si>
    <t>New Hire - Resume Screening (Hours)</t>
  </si>
  <si>
    <t>estimate the number of hours needed to screen resumes</t>
  </si>
  <si>
    <t>New Hire - Interviews (Hours)</t>
  </si>
  <si>
    <t>estimate the number of hours for the individual to complete interviews</t>
  </si>
  <si>
    <t>Total Hours to Fill Position</t>
  </si>
  <si>
    <t>Separation Cost &amp; Cost to Hire Replacement</t>
  </si>
  <si>
    <t>NEW HIRE TRAINING COST</t>
  </si>
  <si>
    <t>Mentor or Manager Salary</t>
  </si>
  <si>
    <t>Mentor or Manager Onboarding Daily Rate</t>
  </si>
  <si>
    <t>Total Training Days Consumed</t>
  </si>
  <si>
    <t>Other Training Costs</t>
  </si>
  <si>
    <t>Total New Hire Training Cost</t>
  </si>
  <si>
    <t>DAYS TO PREVIOUS PRODUCTIVITY</t>
  </si>
  <si>
    <t>Daily Employee Cost</t>
  </si>
  <si>
    <t>Daily Cost of new hire at same rate as departing employee</t>
  </si>
  <si>
    <t>Days to 100% Productivity</t>
  </si>
  <si>
    <t>Productivity Loss Cost</t>
  </si>
  <si>
    <t>This number calculates the lost productivity, we assume the individual will perform at 50% during this time.</t>
  </si>
  <si>
    <t>FORMULA</t>
  </si>
  <si>
    <t>Cost to "Cover" the Position + Cost to "Hire Replacement" + "Vacancy" Cost + "New Hire Training" Cost + "Productivity Loss" Cost</t>
  </si>
  <si>
    <t>TOTAL COST OF TURNOVER</t>
  </si>
  <si>
    <t>Do not fill in the colored cells, only enter information into the grey cells and the calculator will automatically adjust the numbers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</si>
</sst>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24" x14ac:knownFonts="1">
    <font>
      <sz val="11"/>
      <color theme="1"/>
      <name val="Calibri"/>
      <family val="2"/>
      <scheme val="minor"/>
    </font>
    <font>
      <sz val="10"/>
      <color theme="1"/>
      <name val="Arial"/>
      <family val="2"/>
    </font>
    <font>
      <b/>
      <sz val="24"/>
      <color rgb="FFFFFFFF"/>
      <name val="Helvetica"/>
    </font>
    <font>
      <sz val="12"/>
      <color theme="1"/>
      <name val="Calibri"/>
      <family val="2"/>
    </font>
    <font>
      <b/>
      <sz val="14"/>
      <color rgb="FFE14658"/>
      <name val="Calibri"/>
      <family val="2"/>
    </font>
    <font>
      <b/>
      <sz val="14"/>
      <color theme="1"/>
      <name val="Calibri"/>
      <family val="2"/>
    </font>
    <font>
      <b/>
      <sz val="14"/>
      <color rgb="FF6D9EEB"/>
      <name val="Calibri"/>
      <family val="2"/>
    </font>
    <font>
      <i/>
      <sz val="14"/>
      <color theme="1"/>
      <name val="Calibri"/>
      <family val="2"/>
    </font>
    <font>
      <sz val="14"/>
      <color theme="1"/>
      <name val="Calibri"/>
      <family val="2"/>
    </font>
    <font>
      <sz val="11"/>
      <color theme="1"/>
      <name val="Calibri"/>
      <family val="2"/>
    </font>
    <font>
      <sz val="12"/>
      <color rgb="FF000000"/>
      <name val="Calibri"/>
      <family val="2"/>
    </font>
    <font>
      <b/>
      <sz val="14"/>
      <color rgb="FFFFFFFF"/>
      <name val="Calibri"/>
      <family val="2"/>
    </font>
    <font>
      <b/>
      <sz val="12"/>
      <color rgb="FFFFFFFF"/>
      <name val="Calibri"/>
      <family val="2"/>
    </font>
    <font>
      <u/>
      <sz val="11"/>
      <color theme="10"/>
      <name val="Calibri"/>
      <family val="2"/>
      <scheme val="minor"/>
    </font>
    <font>
      <b/>
      <sz val="14"/>
      <color rgb="FF3F3250"/>
      <name val="Calibri"/>
      <family val="2"/>
    </font>
    <font>
      <sz val="14"/>
      <color rgb="FF000000"/>
      <name val="Calibri"/>
      <family val="2"/>
    </font>
    <font>
      <i/>
      <sz val="12"/>
      <color rgb="FF000000"/>
      <name val="Calibri"/>
      <family val="2"/>
    </font>
    <font>
      <b/>
      <sz val="14"/>
      <color rgb="FF000000"/>
      <name val="Calibri"/>
      <family val="2"/>
    </font>
    <font>
      <b/>
      <i/>
      <sz val="12"/>
      <color rgb="FF000000"/>
      <name val="Calibri"/>
      <family val="2"/>
    </font>
    <font>
      <b/>
      <sz val="18"/>
      <color rgb="FF000000"/>
      <name val="Helvetica"/>
    </font>
    <font>
      <b/>
      <sz val="13"/>
      <color rgb="FF000000"/>
      <name val="Helvetica"/>
    </font>
    <font>
      <sz val="14"/>
      <color theme="1"/>
      <name val="Arial"/>
      <family val="2"/>
    </font>
    <font>
      <sz val="14"/>
      <color theme="0"/>
      <name val="Calibri"/>
      <family val="2"/>
    </font>
    <font>
      <b/>
      <sz val="14"/>
      <color theme="0"/>
      <name val="Calibri"/>
      <family val="2"/>
    </font>
  </fonts>
  <fills count="8">
    <fill>
      <patternFill patternType="none"/>
    </fill>
    <fill>
      <patternFill patternType="gray125"/>
    </fill>
    <fill>
      <patternFill patternType="solid">
        <fgColor rgb="FFE14658"/>
        <bgColor indexed="64"/>
      </patternFill>
    </fill>
    <fill>
      <patternFill patternType="solid">
        <fgColor rgb="FF351C75"/>
        <bgColor indexed="64"/>
      </patternFill>
    </fill>
    <fill>
      <patternFill patternType="solid">
        <fgColor rgb="FFCCCCCC"/>
        <bgColor indexed="64"/>
      </patternFill>
    </fill>
    <fill>
      <patternFill patternType="solid">
        <fgColor rgb="FF6D9EEB"/>
        <bgColor indexed="64"/>
      </patternFill>
    </fill>
    <fill>
      <patternFill patternType="solid">
        <fgColor rgb="FFFFFFFF"/>
        <bgColor indexed="64"/>
      </patternFill>
    </fill>
    <fill>
      <patternFill patternType="solid">
        <fgColor rgb="FF3F3250"/>
        <bgColor indexed="64"/>
      </patternFill>
    </fill>
  </fills>
  <borders count="1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000000"/>
      </left>
      <right/>
      <top style="medium">
        <color rgb="FF000000"/>
      </top>
      <bottom style="medium">
        <color rgb="FFCCCCCC"/>
      </bottom>
      <diagonal/>
    </border>
    <border>
      <left/>
      <right style="medium">
        <color rgb="FFCCCCCC"/>
      </right>
      <top style="medium">
        <color rgb="FF000000"/>
      </top>
      <bottom style="medium">
        <color rgb="FFCCCCCC"/>
      </bottom>
      <diagonal/>
    </border>
    <border>
      <left style="medium">
        <color rgb="FFCCCCCC"/>
      </left>
      <right/>
      <top style="medium">
        <color rgb="FF000000"/>
      </top>
      <bottom style="medium">
        <color rgb="FF000000"/>
      </bottom>
      <diagonal/>
    </border>
    <border>
      <left style="medium">
        <color rgb="FF000000"/>
      </left>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s>
  <cellStyleXfs count="2">
    <xf numFmtId="0" fontId="0" fillId="0" borderId="0"/>
    <xf numFmtId="0" fontId="13" fillId="0" borderId="0" applyNumberFormat="0" applyFill="0" applyBorder="0" applyAlignment="0" applyProtection="0"/>
  </cellStyleXfs>
  <cellXfs count="76">
    <xf numFmtId="0" fontId="0" fillId="0" borderId="0" xfId="0"/>
    <xf numFmtId="0" fontId="1" fillId="0" borderId="0" xfId="0" applyFont="1" applyAlignment="1">
      <alignment wrapText="1"/>
    </xf>
    <xf numFmtId="0" fontId="3" fillId="0" borderId="0" xfId="0" applyFont="1" applyAlignment="1">
      <alignment vertical="center"/>
    </xf>
    <xf numFmtId="0" fontId="1" fillId="0" borderId="0" xfId="0" applyFont="1" applyAlignment="1">
      <alignment horizontal="right" wrapText="1"/>
    </xf>
    <xf numFmtId="0" fontId="1" fillId="0" borderId="8" xfId="0" applyFont="1" applyBorder="1" applyAlignment="1">
      <alignment wrapText="1"/>
    </xf>
    <xf numFmtId="0" fontId="1" fillId="6" borderId="7" xfId="0" applyFont="1" applyFill="1" applyBorder="1" applyAlignment="1">
      <alignment wrapText="1"/>
    </xf>
    <xf numFmtId="0" fontId="1" fillId="0" borderId="5" xfId="0" applyFont="1" applyBorder="1" applyAlignment="1">
      <alignment wrapText="1"/>
    </xf>
    <xf numFmtId="0" fontId="7" fillId="0" borderId="4" xfId="0" applyFont="1" applyBorder="1" applyAlignment="1"/>
    <xf numFmtId="8" fontId="8" fillId="4" borderId="7" xfId="0" applyNumberFormat="1" applyFont="1" applyFill="1" applyBorder="1" applyAlignment="1">
      <alignment horizontal="right"/>
    </xf>
    <xf numFmtId="0" fontId="9" fillId="2" borderId="5" xfId="0" applyFont="1" applyFill="1" applyBorder="1" applyAlignment="1"/>
    <xf numFmtId="0" fontId="9" fillId="5" borderId="8" xfId="0" applyFont="1" applyFill="1" applyBorder="1" applyAlignment="1">
      <alignment horizontal="right"/>
    </xf>
    <xf numFmtId="0" fontId="3" fillId="0" borderId="7" xfId="0" applyFont="1" applyBorder="1" applyAlignment="1"/>
    <xf numFmtId="8" fontId="3" fillId="4" borderId="7" xfId="0" applyNumberFormat="1" applyFont="1" applyFill="1" applyBorder="1" applyAlignment="1">
      <alignment horizontal="right"/>
    </xf>
    <xf numFmtId="3" fontId="8" fillId="4" borderId="7" xfId="0" applyNumberFormat="1" applyFont="1" applyFill="1" applyBorder="1" applyAlignment="1">
      <alignment horizontal="right"/>
    </xf>
    <xf numFmtId="0" fontId="1" fillId="0" borderId="8" xfId="0" applyFont="1" applyBorder="1" applyAlignment="1"/>
    <xf numFmtId="0" fontId="1" fillId="0" borderId="7" xfId="0" applyFont="1" applyBorder="1" applyAlignment="1"/>
    <xf numFmtId="0" fontId="1" fillId="6" borderId="7" xfId="0" applyFont="1" applyFill="1" applyBorder="1" applyAlignment="1"/>
    <xf numFmtId="9" fontId="8" fillId="4" borderId="7" xfId="0" applyNumberFormat="1" applyFont="1" applyFill="1" applyBorder="1" applyAlignment="1">
      <alignment horizontal="right"/>
    </xf>
    <xf numFmtId="0" fontId="8" fillId="0" borderId="7" xfId="0" applyFont="1" applyBorder="1" applyAlignment="1"/>
    <xf numFmtId="10" fontId="8" fillId="4" borderId="7" xfId="0" applyNumberFormat="1" applyFont="1" applyFill="1" applyBorder="1" applyAlignment="1">
      <alignment horizontal="right"/>
    </xf>
    <xf numFmtId="6" fontId="8" fillId="4" borderId="7" xfId="0" applyNumberFormat="1" applyFont="1" applyFill="1" applyBorder="1" applyAlignment="1">
      <alignment horizontal="right"/>
    </xf>
    <xf numFmtId="0" fontId="1" fillId="0" borderId="4" xfId="0" applyFont="1" applyBorder="1" applyAlignment="1"/>
    <xf numFmtId="0" fontId="1" fillId="0" borderId="5" xfId="0" applyFont="1" applyBorder="1" applyAlignment="1"/>
    <xf numFmtId="0" fontId="4" fillId="0" borderId="4" xfId="0" applyFont="1" applyBorder="1" applyAlignment="1"/>
    <xf numFmtId="0" fontId="6" fillId="0" borderId="7" xfId="0" applyFont="1" applyBorder="1" applyAlignment="1"/>
    <xf numFmtId="0" fontId="8" fillId="0" borderId="4" xfId="0" applyFont="1" applyBorder="1" applyAlignment="1"/>
    <xf numFmtId="0" fontId="11" fillId="2" borderId="4" xfId="0" applyFont="1" applyFill="1" applyBorder="1" applyAlignment="1"/>
    <xf numFmtId="6" fontId="11" fillId="2" borderId="7" xfId="0" applyNumberFormat="1" applyFont="1" applyFill="1" applyBorder="1" applyAlignment="1">
      <alignment horizontal="right"/>
    </xf>
    <xf numFmtId="0" fontId="11" fillId="5" borderId="7" xfId="0" applyFont="1" applyFill="1" applyBorder="1" applyAlignment="1"/>
    <xf numFmtId="6" fontId="12" fillId="5" borderId="7" xfId="0" applyNumberFormat="1" applyFont="1" applyFill="1" applyBorder="1" applyAlignment="1">
      <alignment horizontal="right"/>
    </xf>
    <xf numFmtId="0" fontId="13" fillId="0" borderId="5" xfId="1" applyBorder="1" applyAlignment="1">
      <alignment wrapText="1"/>
    </xf>
    <xf numFmtId="0" fontId="1" fillId="6" borderId="13" xfId="0" applyFont="1" applyFill="1" applyBorder="1" applyAlignment="1">
      <alignment wrapText="1"/>
    </xf>
    <xf numFmtId="0" fontId="14" fillId="0" borderId="4" xfId="0" applyFont="1" applyBorder="1" applyAlignment="1">
      <alignment horizontal="center" wrapText="1"/>
    </xf>
    <xf numFmtId="0" fontId="14" fillId="0" borderId="7" xfId="0" applyFont="1" applyBorder="1" applyAlignment="1">
      <alignment horizontal="center" wrapText="1"/>
    </xf>
    <xf numFmtId="0" fontId="15" fillId="0" borderId="14" xfId="0" applyFont="1" applyBorder="1" applyAlignment="1">
      <alignment wrapText="1"/>
    </xf>
    <xf numFmtId="8" fontId="15" fillId="4" borderId="8" xfId="0" applyNumberFormat="1" applyFont="1" applyFill="1" applyBorder="1" applyAlignment="1">
      <alignment horizontal="center" wrapText="1"/>
    </xf>
    <xf numFmtId="0" fontId="10" fillId="0" borderId="8" xfId="0" applyFont="1" applyBorder="1" applyAlignment="1">
      <alignment wrapText="1"/>
    </xf>
    <xf numFmtId="0" fontId="16" fillId="0" borderId="8" xfId="0" applyFont="1" applyBorder="1" applyAlignment="1">
      <alignment wrapText="1"/>
    </xf>
    <xf numFmtId="0" fontId="17" fillId="0" borderId="14" xfId="0" applyFont="1" applyBorder="1" applyAlignment="1">
      <alignment wrapText="1"/>
    </xf>
    <xf numFmtId="0" fontId="18" fillId="0" borderId="8" xfId="0" applyFont="1" applyBorder="1" applyAlignment="1">
      <alignment wrapText="1"/>
    </xf>
    <xf numFmtId="0" fontId="1" fillId="6" borderId="4" xfId="0" applyFont="1" applyFill="1" applyBorder="1" applyAlignment="1">
      <alignment wrapText="1"/>
    </xf>
    <xf numFmtId="0" fontId="15" fillId="4" borderId="8" xfId="0" applyFont="1" applyFill="1" applyBorder="1" applyAlignment="1">
      <alignment horizontal="center" wrapText="1"/>
    </xf>
    <xf numFmtId="0" fontId="1" fillId="6" borderId="5" xfId="0" applyFont="1" applyFill="1" applyBorder="1" applyAlignment="1">
      <alignment wrapText="1"/>
    </xf>
    <xf numFmtId="8" fontId="2" fillId="2" borderId="7" xfId="0" applyNumberFormat="1" applyFont="1" applyFill="1" applyBorder="1" applyAlignment="1">
      <alignment horizontal="center" wrapText="1"/>
    </xf>
    <xf numFmtId="0" fontId="21" fillId="0" borderId="0" xfId="0" applyFont="1" applyAlignment="1">
      <alignment wrapText="1"/>
    </xf>
    <xf numFmtId="6" fontId="22" fillId="2" borderId="7" xfId="0" applyNumberFormat="1" applyFont="1" applyFill="1" applyBorder="1" applyAlignment="1">
      <alignment horizontal="right"/>
    </xf>
    <xf numFmtId="8" fontId="22" fillId="5" borderId="7" xfId="0" applyNumberFormat="1" applyFont="1" applyFill="1" applyBorder="1" applyAlignment="1">
      <alignment horizontal="right"/>
    </xf>
    <xf numFmtId="8" fontId="22" fillId="2" borderId="8" xfId="0" applyNumberFormat="1" applyFont="1" applyFill="1" applyBorder="1" applyAlignment="1">
      <alignment horizontal="center" wrapText="1"/>
    </xf>
    <xf numFmtId="0" fontId="22" fillId="2" borderId="8" xfId="0" applyFont="1" applyFill="1" applyBorder="1" applyAlignment="1">
      <alignment horizontal="center" wrapText="1"/>
    </xf>
    <xf numFmtId="8" fontId="23" fillId="2" borderId="8" xfId="0" applyNumberFormat="1" applyFont="1" applyFill="1" applyBorder="1" applyAlignment="1">
      <alignment horizontal="center" wrapText="1"/>
    </xf>
    <xf numFmtId="0" fontId="2" fillId="2" borderId="0" xfId="0" applyFont="1" applyFill="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10" fillId="0" borderId="12" xfId="0" applyFont="1" applyBorder="1" applyAlignment="1">
      <alignment horizontal="center"/>
    </xf>
    <xf numFmtId="0" fontId="10" fillId="0" borderId="6" xfId="0" applyFont="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6" fillId="0" borderId="11" xfId="0" applyFont="1" applyBorder="1" applyAlignment="1"/>
    <xf numFmtId="0" fontId="6" fillId="0" borderId="3" xfId="0" applyFont="1" applyBorder="1" applyAlignment="1"/>
    <xf numFmtId="0" fontId="2" fillId="7" borderId="1" xfId="0" applyFont="1" applyFill="1" applyBorder="1" applyAlignment="1">
      <alignment horizontal="center" wrapText="1"/>
    </xf>
    <xf numFmtId="0" fontId="2" fillId="7" borderId="2" xfId="0" applyFont="1" applyFill="1" applyBorder="1" applyAlignment="1">
      <alignment horizontal="center" wrapText="1"/>
    </xf>
    <xf numFmtId="0" fontId="2" fillId="7" borderId="3" xfId="0" applyFont="1" applyFill="1" applyBorder="1" applyAlignment="1">
      <alignment horizontal="center" wrapText="1"/>
    </xf>
    <xf numFmtId="0" fontId="19" fillId="6" borderId="15" xfId="0" applyFont="1" applyFill="1" applyBorder="1" applyAlignment="1">
      <alignment horizontal="right" vertical="center" wrapText="1"/>
    </xf>
    <xf numFmtId="0" fontId="19" fillId="6" borderId="16" xfId="0" applyFont="1" applyFill="1" applyBorder="1" applyAlignment="1">
      <alignment horizontal="right" vertical="center" wrapText="1"/>
    </xf>
    <xf numFmtId="0" fontId="1" fillId="6" borderId="15" xfId="0" applyFont="1" applyFill="1" applyBorder="1" applyAlignment="1">
      <alignment wrapText="1"/>
    </xf>
    <xf numFmtId="0" fontId="1" fillId="6" borderId="16" xfId="0" applyFont="1" applyFill="1" applyBorder="1" applyAlignment="1">
      <alignment wrapText="1"/>
    </xf>
    <xf numFmtId="0" fontId="20" fillId="6" borderId="15"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3" xfId="0" applyFont="1" applyFill="1" applyBorder="1" applyAlignment="1">
      <alignment horizontal="center" wrapText="1"/>
    </xf>
    <xf numFmtId="0" fontId="1" fillId="0" borderId="0" xfId="0" applyFont="1" applyAlignment="1">
      <alignment horizontal="right" vertical="top" wrapText="1"/>
    </xf>
  </cellXfs>
  <cellStyles count="2">
    <cellStyle name="Hyperlink" xfId="1" builtinId="8"/>
    <cellStyle name="Normal" xfId="0" builtinId="0"/>
  </cellStyles>
  <dxfs count="0"/>
  <tableStyles count="0" defaultTableStyle="TableStyleMedium2" defaultPivotStyle="PivotStyleLight16"/>
  <colors>
    <mruColors>
      <color rgb="FFE14658"/>
      <color rgb="FF6D9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5</xdr:row>
      <xdr:rowOff>180975</xdr:rowOff>
    </xdr:from>
    <xdr:to>
      <xdr:col>6</xdr:col>
      <xdr:colOff>485775</xdr:colOff>
      <xdr:row>10</xdr:row>
      <xdr:rowOff>114300</xdr:rowOff>
    </xdr:to>
    <xdr:pic>
      <xdr:nvPicPr>
        <xdr:cNvPr id="2" name="Picture 1">
          <a:extLst>
            <a:ext uri="{FF2B5EF4-FFF2-40B4-BE49-F238E27FC236}">
              <a16:creationId xmlns:a16="http://schemas.microsoft.com/office/drawing/2014/main" id="{E3183F6E-4602-455F-A435-30771CD82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323975"/>
          <a:ext cx="52578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quickbooks.intuit.com/r/employee-cost-calcul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FDFFD-E3BC-455C-8093-E901F861D760}">
  <dimension ref="A2:G26"/>
  <sheetViews>
    <sheetView showGridLines="0" tabSelected="1" workbookViewId="0">
      <selection activeCell="I19" sqref="I19"/>
    </sheetView>
  </sheetViews>
  <sheetFormatPr defaultRowHeight="15" x14ac:dyDescent="0.25"/>
  <cols>
    <col min="2" max="7" width="15.7109375" customWidth="1"/>
  </cols>
  <sheetData>
    <row r="2" spans="1:7" x14ac:dyDescent="0.25">
      <c r="B2" s="1"/>
      <c r="C2" s="1"/>
      <c r="D2" s="1"/>
      <c r="E2" s="1"/>
      <c r="F2" s="1"/>
      <c r="G2" s="1"/>
    </row>
    <row r="3" spans="1:7" ht="30" customHeight="1" x14ac:dyDescent="0.25">
      <c r="A3" s="1"/>
      <c r="B3" s="50" t="s">
        <v>0</v>
      </c>
      <c r="C3" s="50"/>
      <c r="D3" s="50"/>
      <c r="E3" s="50"/>
      <c r="F3" s="50"/>
      <c r="G3" s="50"/>
    </row>
    <row r="4" spans="1:7" x14ac:dyDescent="0.25">
      <c r="A4" s="1"/>
      <c r="B4" s="50"/>
      <c r="C4" s="50"/>
      <c r="D4" s="50"/>
      <c r="E4" s="50"/>
      <c r="F4" s="50"/>
      <c r="G4" s="50"/>
    </row>
    <row r="5" spans="1:7" x14ac:dyDescent="0.25">
      <c r="A5" s="1"/>
      <c r="B5" s="50"/>
      <c r="C5" s="50"/>
      <c r="D5" s="50"/>
      <c r="E5" s="50"/>
      <c r="F5" s="50"/>
      <c r="G5" s="50"/>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
      <c r="B12" s="1"/>
      <c r="C12" s="1"/>
      <c r="D12" s="1"/>
      <c r="E12" s="1"/>
      <c r="F12" s="1"/>
      <c r="G12" s="1"/>
    </row>
    <row r="13" spans="1:7" x14ac:dyDescent="0.25">
      <c r="A13" s="1"/>
      <c r="B13" s="1"/>
      <c r="C13" s="1"/>
      <c r="D13" s="1"/>
      <c r="E13" s="1"/>
      <c r="F13" s="1"/>
      <c r="G13" s="1"/>
    </row>
    <row r="14" spans="1:7" ht="15.75" x14ac:dyDescent="0.25">
      <c r="A14" s="1"/>
      <c r="B14" s="2" t="s">
        <v>1</v>
      </c>
      <c r="C14" s="1"/>
      <c r="D14" s="1"/>
      <c r="E14" s="1"/>
      <c r="F14" s="1"/>
      <c r="G14" s="1"/>
    </row>
    <row r="15" spans="1:7" x14ac:dyDescent="0.25">
      <c r="A15" s="1"/>
      <c r="B15" s="1"/>
      <c r="C15" s="1"/>
      <c r="D15" s="1"/>
      <c r="E15" s="1"/>
      <c r="F15" s="1"/>
      <c r="G15" s="1"/>
    </row>
    <row r="16" spans="1:7" ht="35.1" customHeight="1" x14ac:dyDescent="0.25">
      <c r="A16" s="3" t="s">
        <v>2</v>
      </c>
      <c r="B16" s="51" t="s">
        <v>3</v>
      </c>
      <c r="C16" s="51"/>
      <c r="D16" s="51"/>
      <c r="E16" s="51"/>
      <c r="F16" s="51"/>
      <c r="G16" s="51"/>
    </row>
    <row r="17" spans="1:7" ht="35.1" customHeight="1" x14ac:dyDescent="0.25">
      <c r="A17" s="3"/>
      <c r="B17" s="51"/>
      <c r="C17" s="51"/>
      <c r="D17" s="51"/>
      <c r="E17" s="51"/>
      <c r="F17" s="51"/>
      <c r="G17" s="51"/>
    </row>
    <row r="18" spans="1:7" ht="35.1" customHeight="1" x14ac:dyDescent="0.3">
      <c r="A18" s="75" t="s">
        <v>2</v>
      </c>
      <c r="B18" s="52" t="s">
        <v>89</v>
      </c>
      <c r="C18" s="52"/>
      <c r="D18" s="52"/>
      <c r="E18" s="52"/>
      <c r="F18" s="52"/>
      <c r="G18" s="52"/>
    </row>
    <row r="19" spans="1:7" ht="35.1" customHeight="1" x14ac:dyDescent="0.25">
      <c r="A19" s="3" t="s">
        <v>2</v>
      </c>
      <c r="B19" s="51" t="s">
        <v>4</v>
      </c>
      <c r="C19" s="51"/>
      <c r="D19" s="51"/>
      <c r="E19" s="51"/>
      <c r="F19" s="51"/>
      <c r="G19" s="51"/>
    </row>
    <row r="20" spans="1:7" ht="35.1" customHeight="1" x14ac:dyDescent="0.25">
      <c r="A20" s="1"/>
      <c r="B20" s="51"/>
      <c r="C20" s="51"/>
      <c r="D20" s="51"/>
      <c r="E20" s="51"/>
      <c r="F20" s="51"/>
      <c r="G20" s="51"/>
    </row>
    <row r="21" spans="1:7" ht="35.1" customHeight="1" x14ac:dyDescent="0.25">
      <c r="A21" s="1"/>
      <c r="B21" s="44"/>
      <c r="C21" s="44"/>
      <c r="D21" s="44"/>
      <c r="E21" s="44"/>
      <c r="F21" s="44"/>
      <c r="G21" s="44"/>
    </row>
    <row r="22" spans="1:7" ht="48.75" customHeight="1" x14ac:dyDescent="0.25">
      <c r="A22" s="1"/>
      <c r="B22" s="51" t="s">
        <v>5</v>
      </c>
      <c r="C22" s="51"/>
      <c r="D22" s="51"/>
      <c r="E22" s="51"/>
      <c r="F22" s="51"/>
      <c r="G22" s="51"/>
    </row>
    <row r="23" spans="1:7" x14ac:dyDescent="0.25">
      <c r="A23" s="1"/>
      <c r="B23" s="51"/>
      <c r="C23" s="51"/>
      <c r="D23" s="51"/>
      <c r="E23" s="51"/>
      <c r="F23" s="51"/>
      <c r="G23" s="51"/>
    </row>
    <row r="24" spans="1:7" x14ac:dyDescent="0.25">
      <c r="A24" s="1"/>
      <c r="B24" s="51"/>
      <c r="C24" s="51"/>
      <c r="D24" s="51"/>
      <c r="E24" s="51"/>
      <c r="F24" s="51"/>
      <c r="G24" s="51"/>
    </row>
    <row r="25" spans="1:7" x14ac:dyDescent="0.25">
      <c r="A25" s="1"/>
      <c r="B25" s="1"/>
      <c r="C25" s="1"/>
      <c r="D25" s="1"/>
      <c r="E25" s="1"/>
      <c r="F25" s="1"/>
      <c r="G25" s="1"/>
    </row>
    <row r="26" spans="1:7" x14ac:dyDescent="0.25">
      <c r="A26" s="1"/>
      <c r="B26" s="1"/>
      <c r="C26" s="1"/>
      <c r="D26" s="1"/>
      <c r="E26" s="1"/>
      <c r="F26" s="1"/>
      <c r="G26" s="1"/>
    </row>
  </sheetData>
  <mergeCells count="5">
    <mergeCell ref="B3:G5"/>
    <mergeCell ref="B16:G17"/>
    <mergeCell ref="B18:G18"/>
    <mergeCell ref="B19:G20"/>
    <mergeCell ref="B22:G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E58F-AE35-4066-AF6A-6CD4FFCFAE36}">
  <dimension ref="A1:F20"/>
  <sheetViews>
    <sheetView topLeftCell="A7" workbookViewId="0">
      <selection activeCell="D26" sqref="D26"/>
    </sheetView>
  </sheetViews>
  <sheetFormatPr defaultRowHeight="15" x14ac:dyDescent="0.25"/>
  <cols>
    <col min="1" max="1" width="41.42578125" customWidth="1"/>
    <col min="2" max="2" width="13.5703125" customWidth="1"/>
    <col min="3" max="3" width="82.140625" customWidth="1"/>
    <col min="4" max="4" width="47" customWidth="1"/>
    <col min="5" max="5" width="41.140625" customWidth="1"/>
    <col min="6" max="6" width="19.7109375" customWidth="1"/>
  </cols>
  <sheetData>
    <row r="1" spans="1:6" ht="90" customHeight="1" thickBot="1" x14ac:dyDescent="0.45">
      <c r="A1" s="55" t="s">
        <v>6</v>
      </c>
      <c r="B1" s="56"/>
      <c r="C1" s="56"/>
      <c r="D1" s="56"/>
      <c r="E1" s="56"/>
      <c r="F1" s="57"/>
    </row>
    <row r="2" spans="1:6" ht="21.95" customHeight="1" thickBot="1" x14ac:dyDescent="0.35">
      <c r="A2" s="58" t="s">
        <v>7</v>
      </c>
      <c r="B2" s="59"/>
      <c r="C2" s="60" t="s">
        <v>8</v>
      </c>
      <c r="D2" s="61"/>
      <c r="E2" s="62" t="s">
        <v>9</v>
      </c>
      <c r="F2" s="63"/>
    </row>
    <row r="3" spans="1:6" ht="21.95" customHeight="1" thickBot="1" x14ac:dyDescent="0.35">
      <c r="A3" s="7" t="s">
        <v>10</v>
      </c>
      <c r="B3" s="8">
        <v>15</v>
      </c>
      <c r="C3" s="9" t="s">
        <v>11</v>
      </c>
      <c r="D3" s="10" t="s">
        <v>12</v>
      </c>
      <c r="E3" s="11" t="s">
        <v>13</v>
      </c>
      <c r="F3" s="12">
        <v>40000</v>
      </c>
    </row>
    <row r="4" spans="1:6" ht="21.95" customHeight="1" thickBot="1" x14ac:dyDescent="0.35">
      <c r="A4" s="7" t="s">
        <v>14</v>
      </c>
      <c r="B4" s="13">
        <v>2080</v>
      </c>
      <c r="C4" s="9" t="s">
        <v>15</v>
      </c>
      <c r="D4" s="14"/>
      <c r="E4" s="15"/>
      <c r="F4" s="16"/>
    </row>
    <row r="5" spans="1:6" ht="21.95" customHeight="1" thickBot="1" x14ac:dyDescent="0.35">
      <c r="A5" s="7" t="s">
        <v>16</v>
      </c>
      <c r="B5" s="17">
        <v>0.06</v>
      </c>
      <c r="C5" s="53" t="s">
        <v>17</v>
      </c>
      <c r="D5" s="54"/>
      <c r="E5" s="18" t="s">
        <v>16</v>
      </c>
      <c r="F5" s="17">
        <v>0.04</v>
      </c>
    </row>
    <row r="6" spans="1:6" ht="21.95" customHeight="1" thickBot="1" x14ac:dyDescent="0.35">
      <c r="A6" s="7" t="s">
        <v>18</v>
      </c>
      <c r="B6" s="19">
        <v>5.45E-2</v>
      </c>
      <c r="C6" s="53" t="s">
        <v>19</v>
      </c>
      <c r="D6" s="54"/>
      <c r="E6" s="18" t="s">
        <v>20</v>
      </c>
      <c r="F6" s="19">
        <v>5.0999999999999997E-2</v>
      </c>
    </row>
    <row r="7" spans="1:6" ht="21.95" customHeight="1" thickBot="1" x14ac:dyDescent="0.35">
      <c r="A7" s="7" t="s">
        <v>21</v>
      </c>
      <c r="B7" s="20">
        <v>61600</v>
      </c>
      <c r="C7" s="53" t="s">
        <v>22</v>
      </c>
      <c r="D7" s="54"/>
      <c r="E7" s="18" t="s">
        <v>23</v>
      </c>
      <c r="F7" s="8">
        <v>57400</v>
      </c>
    </row>
    <row r="8" spans="1:6" ht="21.95" customHeight="1" thickBot="1" x14ac:dyDescent="0.35">
      <c r="A8" s="7" t="s">
        <v>24</v>
      </c>
      <c r="B8" s="20">
        <v>3500</v>
      </c>
      <c r="C8" s="53" t="s">
        <v>25</v>
      </c>
      <c r="D8" s="54"/>
      <c r="E8" s="18" t="s">
        <v>24</v>
      </c>
      <c r="F8" s="8">
        <v>3500</v>
      </c>
    </row>
    <row r="9" spans="1:6" ht="21.95" customHeight="1" thickBot="1" x14ac:dyDescent="0.35">
      <c r="A9" s="7" t="s">
        <v>26</v>
      </c>
      <c r="B9" s="19">
        <v>2.2100000000000002E-2</v>
      </c>
      <c r="C9" s="53" t="s">
        <v>27</v>
      </c>
      <c r="D9" s="54"/>
      <c r="E9" s="18" t="s">
        <v>28</v>
      </c>
      <c r="F9" s="19">
        <v>2.5999999999999999E-2</v>
      </c>
    </row>
    <row r="10" spans="1:6" ht="21.95" customHeight="1" thickBot="1" x14ac:dyDescent="0.35">
      <c r="A10" s="7" t="s">
        <v>29</v>
      </c>
      <c r="B10" s="20">
        <v>56300</v>
      </c>
      <c r="C10" s="53" t="s">
        <v>22</v>
      </c>
      <c r="D10" s="54"/>
      <c r="E10" s="18" t="s">
        <v>29</v>
      </c>
      <c r="F10" s="8">
        <v>51700</v>
      </c>
    </row>
    <row r="11" spans="1:6" ht="21.95" customHeight="1" thickBot="1" x14ac:dyDescent="0.35">
      <c r="A11" s="7" t="s">
        <v>30</v>
      </c>
      <c r="B11" s="19">
        <v>1.14E-2</v>
      </c>
      <c r="C11" s="53" t="s">
        <v>31</v>
      </c>
      <c r="D11" s="54"/>
      <c r="E11" s="18" t="s">
        <v>30</v>
      </c>
      <c r="F11" s="19">
        <v>3.2599999999999997E-2</v>
      </c>
    </row>
    <row r="12" spans="1:6" ht="21.95" customHeight="1" thickBot="1" x14ac:dyDescent="0.3">
      <c r="A12" s="21"/>
      <c r="B12" s="15"/>
      <c r="C12" s="22"/>
      <c r="D12" s="14"/>
      <c r="E12" s="15"/>
      <c r="F12" s="15"/>
    </row>
    <row r="13" spans="1:6" ht="21.95" customHeight="1" thickBot="1" x14ac:dyDescent="0.35">
      <c r="A13" s="23" t="s">
        <v>32</v>
      </c>
      <c r="B13" s="15"/>
      <c r="C13" s="22"/>
      <c r="D13" s="14"/>
      <c r="E13" s="24" t="s">
        <v>32</v>
      </c>
      <c r="F13" s="15"/>
    </row>
    <row r="14" spans="1:6" ht="21.95" customHeight="1" thickBot="1" x14ac:dyDescent="0.35">
      <c r="A14" s="25" t="s">
        <v>33</v>
      </c>
      <c r="B14" s="45">
        <f>B3*B4</f>
        <v>31200</v>
      </c>
      <c r="C14" s="22"/>
      <c r="D14" s="14"/>
      <c r="E14" s="18" t="s">
        <v>33</v>
      </c>
      <c r="F14" s="46">
        <f>F3</f>
        <v>40000</v>
      </c>
    </row>
    <row r="15" spans="1:6" ht="21.95" customHeight="1" thickBot="1" x14ac:dyDescent="0.35">
      <c r="A15" s="25" t="s">
        <v>16</v>
      </c>
      <c r="B15" s="45">
        <f>B14*B5</f>
        <v>1872</v>
      </c>
      <c r="C15" s="22"/>
      <c r="D15" s="14"/>
      <c r="E15" s="18" t="s">
        <v>16</v>
      </c>
      <c r="F15" s="46">
        <f>F14*F5</f>
        <v>1600</v>
      </c>
    </row>
    <row r="16" spans="1:6" ht="21.95" customHeight="1" thickBot="1" x14ac:dyDescent="0.35">
      <c r="A16" s="25" t="s">
        <v>34</v>
      </c>
      <c r="B16" s="45">
        <f>MIN(SUM(B14+B15)-B8,(B7-B8))*B6</f>
        <v>1611.674</v>
      </c>
      <c r="C16" s="22"/>
      <c r="D16" s="14"/>
      <c r="E16" s="18" t="s">
        <v>34</v>
      </c>
      <c r="F16" s="46">
        <f>MIN(SUM(F14+F15)-F8,(F7-F8))*F6</f>
        <v>1943.1</v>
      </c>
    </row>
    <row r="17" spans="1:6" ht="21.95" customHeight="1" thickBot="1" x14ac:dyDescent="0.35">
      <c r="A17" s="25" t="s">
        <v>35</v>
      </c>
      <c r="B17" s="45">
        <f>MIN(SUM(B14+B15),B10)*B9</f>
        <v>730.89120000000003</v>
      </c>
      <c r="C17" s="22"/>
      <c r="D17" s="14"/>
      <c r="E17" s="18" t="s">
        <v>35</v>
      </c>
      <c r="F17" s="46">
        <f>MIN(SUM(F14+F15),F10)*F9</f>
        <v>1081.5999999999999</v>
      </c>
    </row>
    <row r="18" spans="1:6" ht="21.95" customHeight="1" thickBot="1" x14ac:dyDescent="0.35">
      <c r="A18" s="25" t="s">
        <v>36</v>
      </c>
      <c r="B18" s="45">
        <f>SUM(B14+B15)*B11</f>
        <v>377.02080000000001</v>
      </c>
      <c r="C18" s="22"/>
      <c r="D18" s="14"/>
      <c r="E18" s="18" t="s">
        <v>36</v>
      </c>
      <c r="F18" s="46">
        <f>SUM(F14+F15)*F11</f>
        <v>1356.1599999999999</v>
      </c>
    </row>
    <row r="19" spans="1:6" ht="21.95" customHeight="1" thickBot="1" x14ac:dyDescent="0.3">
      <c r="A19" s="21"/>
      <c r="B19" s="15"/>
      <c r="C19" s="22"/>
      <c r="D19" s="14"/>
      <c r="E19" s="15"/>
      <c r="F19" s="15"/>
    </row>
    <row r="20" spans="1:6" ht="21.95" customHeight="1" thickBot="1" x14ac:dyDescent="0.35">
      <c r="A20" s="26" t="s">
        <v>37</v>
      </c>
      <c r="B20" s="27">
        <f>SUM(B14:B19)</f>
        <v>35791.585999999996</v>
      </c>
      <c r="C20" s="22"/>
      <c r="D20" s="14"/>
      <c r="E20" s="28" t="s">
        <v>37</v>
      </c>
      <c r="F20" s="29">
        <f>SUM(F14:F18)</f>
        <v>45980.86</v>
      </c>
    </row>
  </sheetData>
  <mergeCells count="11">
    <mergeCell ref="C6:D6"/>
    <mergeCell ref="A1:F1"/>
    <mergeCell ref="A2:B2"/>
    <mergeCell ref="C2:D2"/>
    <mergeCell ref="E2:F2"/>
    <mergeCell ref="C5:D5"/>
    <mergeCell ref="C7:D7"/>
    <mergeCell ref="C8:D8"/>
    <mergeCell ref="C9:D9"/>
    <mergeCell ref="C10:D10"/>
    <mergeCell ref="C11: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1385-B15D-42CA-90E1-4C411C8E841C}">
  <dimension ref="B1:B8"/>
  <sheetViews>
    <sheetView workbookViewId="0">
      <selection activeCell="B11" sqref="B11"/>
    </sheetView>
  </sheetViews>
  <sheetFormatPr defaultRowHeight="15" x14ac:dyDescent="0.25"/>
  <cols>
    <col min="2" max="2" width="74" customWidth="1"/>
  </cols>
  <sheetData>
    <row r="1" spans="2:2" ht="15.75" thickBot="1" x14ac:dyDescent="0.3"/>
    <row r="2" spans="2:2" ht="58.5" customHeight="1" thickBot="1" x14ac:dyDescent="0.3">
      <c r="B2" s="6" t="s">
        <v>38</v>
      </c>
    </row>
    <row r="3" spans="2:2" ht="15.75" thickBot="1" x14ac:dyDescent="0.3">
      <c r="B3" s="6"/>
    </row>
    <row r="4" spans="2:2" ht="29.25" customHeight="1" thickBot="1" x14ac:dyDescent="0.3">
      <c r="B4" s="30" t="s">
        <v>39</v>
      </c>
    </row>
    <row r="5" spans="2:2" ht="15.75" thickBot="1" x14ac:dyDescent="0.3">
      <c r="B5" s="6"/>
    </row>
    <row r="6" spans="2:2" ht="15.75" thickBot="1" x14ac:dyDescent="0.3">
      <c r="B6" s="6"/>
    </row>
    <row r="7" spans="2:2" ht="15.75" thickBot="1" x14ac:dyDescent="0.3">
      <c r="B7" s="6"/>
    </row>
    <row r="8" spans="2:2" ht="15.75" thickBot="1" x14ac:dyDescent="0.3">
      <c r="B8" s="6"/>
    </row>
  </sheetData>
  <hyperlinks>
    <hyperlink ref="B4" r:id="rId1" xr:uid="{38FB7BA9-9A90-4543-B8D0-9B9584167E4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A0AC-0943-4AEB-96EF-F38B601294C2}">
  <dimension ref="A1:C46"/>
  <sheetViews>
    <sheetView workbookViewId="0">
      <selection activeCell="B31" sqref="B31"/>
    </sheetView>
  </sheetViews>
  <sheetFormatPr defaultRowHeight="15" x14ac:dyDescent="0.25"/>
  <cols>
    <col min="1" max="1" width="51.85546875" customWidth="1"/>
    <col min="2" max="2" width="42.140625" customWidth="1"/>
    <col min="3" max="3" width="102.7109375" customWidth="1"/>
  </cols>
  <sheetData>
    <row r="1" spans="1:3" ht="15.75" thickBot="1" x14ac:dyDescent="0.3"/>
    <row r="2" spans="1:3" ht="37.5" customHeight="1" thickBot="1" x14ac:dyDescent="0.45">
      <c r="A2" s="64" t="s">
        <v>40</v>
      </c>
      <c r="B2" s="65"/>
      <c r="C2" s="66"/>
    </row>
    <row r="3" spans="1:3" ht="23.1" customHeight="1" thickBot="1" x14ac:dyDescent="0.3">
      <c r="A3" s="31"/>
      <c r="B3" s="31"/>
      <c r="C3" s="31"/>
    </row>
    <row r="4" spans="1:3" ht="23.1" customHeight="1" thickBot="1" x14ac:dyDescent="0.35">
      <c r="A4" s="32" t="s">
        <v>41</v>
      </c>
      <c r="B4" s="33" t="s">
        <v>42</v>
      </c>
      <c r="C4" s="33" t="s">
        <v>43</v>
      </c>
    </row>
    <row r="5" spans="1:3" ht="23.1" customHeight="1" thickBot="1" x14ac:dyDescent="0.35">
      <c r="A5" s="34" t="s">
        <v>44</v>
      </c>
      <c r="B5" s="35">
        <v>55000</v>
      </c>
      <c r="C5" s="36" t="s">
        <v>45</v>
      </c>
    </row>
    <row r="6" spans="1:3" ht="23.1" customHeight="1" thickBot="1" x14ac:dyDescent="0.35">
      <c r="A6" s="34" t="s">
        <v>46</v>
      </c>
      <c r="B6" s="47">
        <f>B5*0.3</f>
        <v>16500</v>
      </c>
      <c r="C6" s="37" t="s">
        <v>47</v>
      </c>
    </row>
    <row r="7" spans="1:3" ht="23.1" customHeight="1" thickBot="1" x14ac:dyDescent="0.35">
      <c r="A7" s="38" t="s">
        <v>48</v>
      </c>
      <c r="B7" s="47">
        <f>(B5+B6)/235</f>
        <v>304.25531914893617</v>
      </c>
      <c r="C7" s="39" t="s">
        <v>49</v>
      </c>
    </row>
    <row r="8" spans="1:3" ht="23.1" customHeight="1" thickBot="1" x14ac:dyDescent="0.3">
      <c r="A8" s="40"/>
      <c r="B8" s="5"/>
      <c r="C8" s="5"/>
    </row>
    <row r="9" spans="1:3" ht="23.1" customHeight="1" thickBot="1" x14ac:dyDescent="0.3">
      <c r="A9" s="31"/>
      <c r="B9" s="31"/>
      <c r="C9" s="31"/>
    </row>
    <row r="10" spans="1:3" ht="23.1" customHeight="1" thickBot="1" x14ac:dyDescent="0.35">
      <c r="A10" s="32" t="s">
        <v>50</v>
      </c>
      <c r="B10" s="33" t="s">
        <v>42</v>
      </c>
      <c r="C10" s="33" t="s">
        <v>43</v>
      </c>
    </row>
    <row r="11" spans="1:3" ht="23.1" customHeight="1" thickBot="1" x14ac:dyDescent="0.35">
      <c r="A11" s="34" t="s">
        <v>51</v>
      </c>
      <c r="B11" s="47">
        <f>B7*0.37</f>
        <v>112.57446808510637</v>
      </c>
      <c r="C11" s="37" t="s">
        <v>52</v>
      </c>
    </row>
    <row r="12" spans="1:3" ht="23.1" customHeight="1" thickBot="1" x14ac:dyDescent="0.35">
      <c r="A12" s="34" t="s">
        <v>53</v>
      </c>
      <c r="B12" s="41">
        <v>35</v>
      </c>
      <c r="C12" s="36" t="s">
        <v>54</v>
      </c>
    </row>
    <row r="13" spans="1:3" ht="23.1" customHeight="1" thickBot="1" x14ac:dyDescent="0.35">
      <c r="A13" s="38" t="s">
        <v>55</v>
      </c>
      <c r="B13" s="47">
        <f>B11*B12</f>
        <v>3940.1063829787231</v>
      </c>
      <c r="C13" s="4"/>
    </row>
    <row r="14" spans="1:3" ht="23.1" customHeight="1" thickBot="1" x14ac:dyDescent="0.3">
      <c r="A14" s="40"/>
      <c r="B14" s="5"/>
      <c r="C14" s="5"/>
    </row>
    <row r="15" spans="1:3" ht="23.1" customHeight="1" thickBot="1" x14ac:dyDescent="0.3">
      <c r="A15" s="31"/>
      <c r="B15" s="31"/>
      <c r="C15" s="31"/>
    </row>
    <row r="16" spans="1:3" ht="23.1" customHeight="1" thickBot="1" x14ac:dyDescent="0.35">
      <c r="A16" s="32" t="s">
        <v>56</v>
      </c>
      <c r="B16" s="33" t="s">
        <v>42</v>
      </c>
      <c r="C16" s="33" t="s">
        <v>43</v>
      </c>
    </row>
    <row r="17" spans="1:3" ht="23.1" customHeight="1" thickBot="1" x14ac:dyDescent="0.35">
      <c r="A17" s="34" t="s">
        <v>57</v>
      </c>
      <c r="B17" s="35">
        <v>85000</v>
      </c>
      <c r="C17" s="36" t="s">
        <v>58</v>
      </c>
    </row>
    <row r="18" spans="1:3" ht="23.1" customHeight="1" thickBot="1" x14ac:dyDescent="0.35">
      <c r="A18" s="34" t="s">
        <v>59</v>
      </c>
      <c r="B18" s="47">
        <f>B17/1762.5</f>
        <v>48.226950354609926</v>
      </c>
      <c r="C18" s="39" t="s">
        <v>60</v>
      </c>
    </row>
    <row r="19" spans="1:3" ht="23.1" customHeight="1" thickBot="1" x14ac:dyDescent="0.35">
      <c r="A19" s="34" t="s">
        <v>61</v>
      </c>
      <c r="B19" s="47">
        <f>B18*3</f>
        <v>144.68085106382978</v>
      </c>
      <c r="C19" s="37" t="s">
        <v>62</v>
      </c>
    </row>
    <row r="20" spans="1:3" ht="23.1" customHeight="1" thickBot="1" x14ac:dyDescent="0.35">
      <c r="A20" s="34" t="s">
        <v>63</v>
      </c>
      <c r="B20" s="35">
        <v>500</v>
      </c>
      <c r="C20" s="36" t="s">
        <v>64</v>
      </c>
    </row>
    <row r="21" spans="1:3" ht="23.1" customHeight="1" thickBot="1" x14ac:dyDescent="0.35">
      <c r="A21" s="34" t="s">
        <v>65</v>
      </c>
      <c r="B21" s="35">
        <v>200</v>
      </c>
      <c r="C21" s="36" t="s">
        <v>66</v>
      </c>
    </row>
    <row r="22" spans="1:3" ht="23.1" customHeight="1" thickBot="1" x14ac:dyDescent="0.35">
      <c r="A22" s="34" t="s">
        <v>67</v>
      </c>
      <c r="B22" s="35">
        <v>500</v>
      </c>
      <c r="C22" s="4"/>
    </row>
    <row r="23" spans="1:3" ht="23.1" customHeight="1" thickBot="1" x14ac:dyDescent="0.35">
      <c r="A23" s="34" t="s">
        <v>68</v>
      </c>
      <c r="B23" s="41">
        <v>20</v>
      </c>
      <c r="C23" s="36" t="s">
        <v>69</v>
      </c>
    </row>
    <row r="24" spans="1:3" ht="23.1" customHeight="1" thickBot="1" x14ac:dyDescent="0.35">
      <c r="A24" s="34" t="s">
        <v>70</v>
      </c>
      <c r="B24" s="41">
        <v>10</v>
      </c>
      <c r="C24" s="36" t="s">
        <v>71</v>
      </c>
    </row>
    <row r="25" spans="1:3" ht="23.1" customHeight="1" thickBot="1" x14ac:dyDescent="0.35">
      <c r="A25" s="34" t="s">
        <v>72</v>
      </c>
      <c r="B25" s="48">
        <f>B23+B24</f>
        <v>30</v>
      </c>
      <c r="C25" s="4"/>
    </row>
    <row r="26" spans="1:3" ht="23.1" customHeight="1" thickBot="1" x14ac:dyDescent="0.35">
      <c r="A26" s="38" t="s">
        <v>73</v>
      </c>
      <c r="B26" s="49">
        <f>B19+B22+(B25*B18)+B20+B21</f>
        <v>2791.4893617021276</v>
      </c>
      <c r="C26" s="4"/>
    </row>
    <row r="27" spans="1:3" ht="23.1" customHeight="1" thickBot="1" x14ac:dyDescent="0.3">
      <c r="A27" s="40"/>
      <c r="B27" s="5"/>
      <c r="C27" s="5"/>
    </row>
    <row r="28" spans="1:3" ht="23.1" customHeight="1" thickBot="1" x14ac:dyDescent="0.3">
      <c r="A28" s="31"/>
      <c r="B28" s="31"/>
      <c r="C28" s="31"/>
    </row>
    <row r="29" spans="1:3" ht="23.1" customHeight="1" thickBot="1" x14ac:dyDescent="0.35">
      <c r="A29" s="32" t="s">
        <v>74</v>
      </c>
      <c r="B29" s="33" t="s">
        <v>42</v>
      </c>
      <c r="C29" s="33" t="s">
        <v>43</v>
      </c>
    </row>
    <row r="30" spans="1:3" ht="23.1" customHeight="1" thickBot="1" x14ac:dyDescent="0.35">
      <c r="A30" s="34" t="s">
        <v>75</v>
      </c>
      <c r="B30" s="35">
        <v>75000</v>
      </c>
      <c r="C30" s="4"/>
    </row>
    <row r="31" spans="1:3" ht="23.1" customHeight="1" thickBot="1" x14ac:dyDescent="0.35">
      <c r="A31" s="34" t="s">
        <v>76</v>
      </c>
      <c r="B31" s="47">
        <f>B30/235</f>
        <v>319.14893617021278</v>
      </c>
      <c r="C31" s="37" t="s">
        <v>49</v>
      </c>
    </row>
    <row r="32" spans="1:3" ht="23.1" customHeight="1" thickBot="1" x14ac:dyDescent="0.35">
      <c r="A32" s="34" t="s">
        <v>77</v>
      </c>
      <c r="B32" s="41">
        <v>10</v>
      </c>
      <c r="C32" s="4"/>
    </row>
    <row r="33" spans="1:3" ht="23.1" customHeight="1" thickBot="1" x14ac:dyDescent="0.35">
      <c r="A33" s="34" t="s">
        <v>78</v>
      </c>
      <c r="B33" s="35">
        <v>500</v>
      </c>
      <c r="C33" s="4"/>
    </row>
    <row r="34" spans="1:3" ht="23.1" customHeight="1" thickBot="1" x14ac:dyDescent="0.35">
      <c r="A34" s="38" t="s">
        <v>79</v>
      </c>
      <c r="B34" s="49">
        <f>(B31*B32)+B33</f>
        <v>3691.489361702128</v>
      </c>
      <c r="C34" s="4"/>
    </row>
    <row r="35" spans="1:3" ht="23.1" customHeight="1" thickBot="1" x14ac:dyDescent="0.3">
      <c r="A35" s="40"/>
      <c r="B35" s="5"/>
      <c r="C35" s="5"/>
    </row>
    <row r="36" spans="1:3" ht="23.1" customHeight="1" thickBot="1" x14ac:dyDescent="0.3">
      <c r="A36" s="31"/>
      <c r="B36" s="31"/>
      <c r="C36" s="31"/>
    </row>
    <row r="37" spans="1:3" ht="23.1" customHeight="1" thickBot="1" x14ac:dyDescent="0.35">
      <c r="A37" s="32" t="s">
        <v>80</v>
      </c>
      <c r="B37" s="33" t="s">
        <v>42</v>
      </c>
      <c r="C37" s="33" t="s">
        <v>43</v>
      </c>
    </row>
    <row r="38" spans="1:3" ht="23.1" customHeight="1" thickBot="1" x14ac:dyDescent="0.35">
      <c r="A38" s="34" t="s">
        <v>81</v>
      </c>
      <c r="B38" s="47">
        <f>B7</f>
        <v>304.25531914893617</v>
      </c>
      <c r="C38" s="37" t="s">
        <v>82</v>
      </c>
    </row>
    <row r="39" spans="1:3" ht="23.1" customHeight="1" thickBot="1" x14ac:dyDescent="0.35">
      <c r="A39" s="34" t="s">
        <v>83</v>
      </c>
      <c r="B39" s="41">
        <v>90</v>
      </c>
      <c r="C39" s="4"/>
    </row>
    <row r="40" spans="1:3" ht="23.1" customHeight="1" thickBot="1" x14ac:dyDescent="0.35">
      <c r="A40" s="38" t="s">
        <v>84</v>
      </c>
      <c r="B40" s="49">
        <f>(B38*B39)*50%</f>
        <v>13691.489361702128</v>
      </c>
      <c r="C40" s="37" t="s">
        <v>85</v>
      </c>
    </row>
    <row r="41" spans="1:3" ht="23.1" customHeight="1" thickBot="1" x14ac:dyDescent="0.3">
      <c r="A41" s="40"/>
      <c r="B41" s="5"/>
      <c r="C41" s="5"/>
    </row>
    <row r="42" spans="1:3" ht="23.1" customHeight="1" thickBot="1" x14ac:dyDescent="0.3">
      <c r="A42" s="42"/>
      <c r="B42" s="42"/>
      <c r="C42" s="42"/>
    </row>
    <row r="43" spans="1:3" ht="23.1" customHeight="1" x14ac:dyDescent="0.25">
      <c r="A43" s="67" t="s">
        <v>86</v>
      </c>
      <c r="B43" s="69"/>
      <c r="C43" s="71" t="s">
        <v>87</v>
      </c>
    </row>
    <row r="44" spans="1:3" ht="23.1" customHeight="1" thickBot="1" x14ac:dyDescent="0.3">
      <c r="A44" s="68"/>
      <c r="B44" s="70"/>
      <c r="C44" s="72"/>
    </row>
    <row r="45" spans="1:3" ht="9.75" customHeight="1" thickBot="1" x14ac:dyDescent="0.3">
      <c r="A45" s="31"/>
      <c r="B45" s="31"/>
      <c r="C45" s="31"/>
    </row>
    <row r="46" spans="1:3" ht="40.5" customHeight="1" thickBot="1" x14ac:dyDescent="0.45">
      <c r="A46" s="73" t="s">
        <v>88</v>
      </c>
      <c r="B46" s="74"/>
      <c r="C46" s="43">
        <f>B13+B26+B34+B40</f>
        <v>24114.574468085106</v>
      </c>
    </row>
  </sheetData>
  <mergeCells count="5">
    <mergeCell ref="A2:C2"/>
    <mergeCell ref="A43:A44"/>
    <mergeCell ref="B43:B44"/>
    <mergeCell ref="C43:C44"/>
    <mergeCell ref="A46:B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to Use</vt:lpstr>
      <vt:lpstr>Cost of Employee - Canada</vt:lpstr>
      <vt:lpstr>Cost of Employee - USA</vt:lpstr>
      <vt:lpstr>Cost of Turnover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Shelley A Tobin</dc:creator>
  <cp:lastModifiedBy>Shelley A Tobin</cp:lastModifiedBy>
  <dcterms:created xsi:type="dcterms:W3CDTF">2021-03-10T23:01:23Z</dcterms:created>
  <dcterms:modified xsi:type="dcterms:W3CDTF">2021-07-14T07:43:39Z</dcterms:modified>
</cp:coreProperties>
</file>